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mmunications\Website\Shorebirds\ASDN\"/>
    </mc:Choice>
  </mc:AlternateContent>
  <bookViews>
    <workbookView xWindow="0" yWindow="0" windowWidth="23040" windowHeight="8796"/>
  </bookViews>
  <sheets>
    <sheet name="egg_float_tool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1" l="1"/>
  <c r="K2" i="1"/>
  <c r="C10" i="1"/>
  <c r="C11" i="1"/>
  <c r="D11" i="1"/>
  <c r="E11" i="1"/>
  <c r="F11" i="1"/>
  <c r="C14" i="1"/>
  <c r="D14" i="1"/>
  <c r="F14" i="1"/>
  <c r="G14" i="1"/>
  <c r="E14" i="1"/>
  <c r="D10" i="1"/>
  <c r="E10" i="1"/>
  <c r="F10" i="1"/>
  <c r="F5" i="1"/>
  <c r="E5" i="1"/>
  <c r="D5" i="1"/>
  <c r="C15" i="1"/>
  <c r="D15" i="1"/>
  <c r="F15" i="1"/>
  <c r="C16" i="1"/>
  <c r="D16" i="1"/>
  <c r="F16" i="1"/>
  <c r="G15" i="1"/>
  <c r="E15" i="1"/>
  <c r="G16" i="1"/>
  <c r="E16" i="1"/>
</calcChain>
</file>

<file path=xl/sharedStrings.xml><?xml version="1.0" encoding="utf-8"?>
<sst xmlns="http://schemas.openxmlformats.org/spreadsheetml/2006/main" count="66" uniqueCount="51">
  <si>
    <t>Date Measured (dd-mon)</t>
  </si>
  <si>
    <t xml:space="preserve"> CHANGE THESE FIELDS TO BE CORRECT FOR YOUR DATES</t>
  </si>
  <si>
    <t>DON'T CHANGE THE DATA BELOW</t>
  </si>
  <si>
    <t>Species</t>
  </si>
  <si>
    <t>Species Index</t>
  </si>
  <si>
    <t>Angle index</t>
  </si>
  <si>
    <t>Number of Eggs Floated</t>
  </si>
  <si>
    <t>Number of Eggs in Nest</t>
  </si>
  <si>
    <t>Egg index</t>
  </si>
  <si>
    <t>Sinking Parameters</t>
  </si>
  <si>
    <t>Floating Parameters</t>
  </si>
  <si>
    <t>Egg</t>
  </si>
  <si>
    <t>Parameters</t>
  </si>
  <si>
    <t>a</t>
  </si>
  <si>
    <t>b</t>
  </si>
  <si>
    <t>c</t>
  </si>
  <si>
    <t>Angle</t>
  </si>
  <si>
    <t>AMGP</t>
  </si>
  <si>
    <t>Below Surface (y/n)</t>
  </si>
  <si>
    <t>DUNL</t>
  </si>
  <si>
    <t>mm above surface</t>
  </si>
  <si>
    <t>PESA</t>
  </si>
  <si>
    <t>RNPH</t>
  </si>
  <si>
    <t>Proportional angle</t>
  </si>
  <si>
    <t>REPH</t>
  </si>
  <si>
    <t>Days to Hatch (DTH)</t>
  </si>
  <si>
    <t>RUTU</t>
  </si>
  <si>
    <t>SESA</t>
  </si>
  <si>
    <t>DTH</t>
  </si>
  <si>
    <t>Hatch Date</t>
  </si>
  <si>
    <t>Est. Initiation</t>
  </si>
  <si>
    <t>Est. Incub</t>
  </si>
  <si>
    <t>Est.Age</t>
  </si>
  <si>
    <t>LBDO</t>
  </si>
  <si>
    <t>AVERAGE</t>
  </si>
  <si>
    <t>BBSA</t>
  </si>
  <si>
    <t>Most Conservative</t>
  </si>
  <si>
    <t>WESA</t>
  </si>
  <si>
    <t>Median</t>
  </si>
  <si>
    <t>Incubation Periods</t>
  </si>
  <si>
    <t>User defined</t>
  </si>
  <si>
    <t>NOTES:</t>
  </si>
  <si>
    <t>Do not save changes when closing the worksheet</t>
  </si>
  <si>
    <t>Make sure all fields are correct especially the BELOW THE SURFACE FIELDS</t>
  </si>
  <si>
    <t>Egg angle cannot be less than 21 or greater than 89</t>
  </si>
  <si>
    <t xml:space="preserve">If number is out of range an error will be created in the generation of dates. </t>
  </si>
  <si>
    <t>Egg floatation tool developed by Rob Rankin</t>
  </si>
  <si>
    <t xml:space="preserve">Use "average" when generating estimated hatch dates  at the end of the field season </t>
  </si>
  <si>
    <t>Use "most conservative" when generating estimated hatch dates during field season to avoid missing hatch date</t>
  </si>
  <si>
    <t>amgp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</si>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</sst>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22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b/>
      <sz val="11"/>
      <color indexed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1" applyFont="1"/>
    <xf numFmtId="16" fontId="2" fillId="2" borderId="0" xfId="1" applyNumberFormat="1" applyFont="1" applyFill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2" fillId="0" borderId="2" xfId="1" applyFont="1" applyBorder="1"/>
    <xf numFmtId="0" fontId="2" fillId="0" borderId="3" xfId="1" applyFont="1" applyBorder="1"/>
    <xf numFmtId="16" fontId="2" fillId="3" borderId="0" xfId="1" applyNumberFormat="1" applyFont="1" applyFill="1" applyAlignment="1">
      <alignment horizontal="center"/>
    </xf>
    <xf numFmtId="0" fontId="4" fillId="0" borderId="4" xfId="1" applyFont="1" applyBorder="1"/>
    <xf numFmtId="0" fontId="4" fillId="0" borderId="0" xfId="1" applyFont="1" applyBorder="1"/>
    <xf numFmtId="0" fontId="2" fillId="0" borderId="0" xfId="1" applyFont="1" applyBorder="1"/>
    <xf numFmtId="0" fontId="2" fillId="0" borderId="5" xfId="1" applyFont="1" applyBorder="1"/>
    <xf numFmtId="0" fontId="2" fillId="2" borderId="0" xfId="1" applyFont="1" applyFill="1" applyAlignment="1">
      <alignment horizontal="center"/>
    </xf>
    <xf numFmtId="0" fontId="5" fillId="4" borderId="0" xfId="1" applyFont="1" applyFill="1" applyBorder="1"/>
    <xf numFmtId="0" fontId="2" fillId="0" borderId="0" xfId="1" applyFont="1" applyAlignment="1">
      <alignment horizontal="center"/>
    </xf>
    <xf numFmtId="16" fontId="2" fillId="0" borderId="0" xfId="1" applyNumberFormat="1" applyFont="1"/>
    <xf numFmtId="0" fontId="2" fillId="0" borderId="4" xfId="1" applyFont="1" applyBorder="1"/>
    <xf numFmtId="0" fontId="2" fillId="0" borderId="0" xfId="1" applyFont="1" applyBorder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0" fontId="2" fillId="2" borderId="1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wrapText="1"/>
    </xf>
    <xf numFmtId="0" fontId="2" fillId="0" borderId="0" xfId="1" applyFont="1" applyBorder="1" applyAlignment="1">
      <alignment horizontal="center"/>
    </xf>
    <xf numFmtId="0" fontId="2" fillId="5" borderId="6" xfId="1" applyFont="1" applyFill="1" applyBorder="1"/>
    <xf numFmtId="0" fontId="2" fillId="5" borderId="7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2" borderId="9" xfId="1" applyFont="1" applyFill="1" applyBorder="1"/>
    <xf numFmtId="0" fontId="2" fillId="2" borderId="10" xfId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1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6" borderId="6" xfId="1" applyFont="1" applyFill="1" applyBorder="1"/>
    <xf numFmtId="2" fontId="2" fillId="6" borderId="7" xfId="1" applyNumberFormat="1" applyFont="1" applyFill="1" applyBorder="1"/>
    <xf numFmtId="164" fontId="2" fillId="6" borderId="7" xfId="1" applyNumberFormat="1" applyFont="1" applyFill="1" applyBorder="1" applyAlignment="1">
      <alignment horizontal="left"/>
    </xf>
    <xf numFmtId="1" fontId="3" fillId="6" borderId="8" xfId="1" applyNumberFormat="1" applyFont="1" applyFill="1" applyBorder="1" applyAlignment="1">
      <alignment horizontal="center"/>
    </xf>
    <xf numFmtId="1" fontId="2" fillId="0" borderId="0" xfId="1" applyNumberFormat="1" applyFont="1" applyFill="1"/>
    <xf numFmtId="0" fontId="2" fillId="7" borderId="4" xfId="1" applyFont="1" applyFill="1" applyBorder="1"/>
    <xf numFmtId="2" fontId="2" fillId="7" borderId="0" xfId="1" applyNumberFormat="1" applyFont="1" applyFill="1" applyBorder="1"/>
    <xf numFmtId="164" fontId="2" fillId="7" borderId="0" xfId="1" applyNumberFormat="1" applyFont="1" applyFill="1" applyBorder="1" applyAlignment="1">
      <alignment horizontal="left"/>
    </xf>
    <xf numFmtId="1" fontId="3" fillId="7" borderId="5" xfId="1" applyNumberFormat="1" applyFont="1" applyFill="1" applyBorder="1" applyAlignment="1">
      <alignment horizontal="center"/>
    </xf>
    <xf numFmtId="0" fontId="2" fillId="8" borderId="6" xfId="1" applyFont="1" applyFill="1" applyBorder="1"/>
    <xf numFmtId="2" fontId="2" fillId="8" borderId="7" xfId="1" applyNumberFormat="1" applyFont="1" applyFill="1" applyBorder="1"/>
    <xf numFmtId="164" fontId="2" fillId="8" borderId="7" xfId="1" applyNumberFormat="1" applyFont="1" applyFill="1" applyBorder="1" applyAlignment="1">
      <alignment horizontal="left"/>
    </xf>
    <xf numFmtId="1" fontId="3" fillId="8" borderId="8" xfId="1" applyNumberFormat="1" applyFont="1" applyFill="1" applyBorder="1" applyAlignment="1">
      <alignment horizontal="center"/>
    </xf>
    <xf numFmtId="0" fontId="2" fillId="0" borderId="4" xfId="1" applyFont="1" applyBorder="1" applyAlignment="1">
      <alignment wrapText="1"/>
    </xf>
    <xf numFmtId="0" fontId="2" fillId="9" borderId="9" xfId="1" applyFont="1" applyFill="1" applyBorder="1"/>
    <xf numFmtId="0" fontId="2" fillId="9" borderId="10" xfId="1" applyFont="1" applyFill="1" applyBorder="1"/>
    <xf numFmtId="164" fontId="2" fillId="9" borderId="10" xfId="1" applyNumberFormat="1" applyFont="1" applyFill="1" applyBorder="1" applyAlignment="1">
      <alignment horizontal="left"/>
    </xf>
    <xf numFmtId="1" fontId="3" fillId="9" borderId="11" xfId="1" applyNumberFormat="1" applyFont="1" applyFill="1" applyBorder="1" applyAlignment="1">
      <alignment horizontal="center"/>
    </xf>
    <xf numFmtId="0" fontId="7" fillId="0" borderId="0" xfId="1" applyFont="1"/>
    <xf numFmtId="0" fontId="2" fillId="3" borderId="9" xfId="1" applyFont="1" applyFill="1" applyBorder="1" applyAlignment="1">
      <alignment wrapText="1"/>
    </xf>
    <xf numFmtId="0" fontId="2" fillId="0" borderId="10" xfId="1" applyFont="1" applyBorder="1" applyAlignment="1">
      <alignment horizontal="center"/>
    </xf>
    <xf numFmtId="0" fontId="2" fillId="0" borderId="10" xfId="1" applyFont="1" applyBorder="1"/>
    <xf numFmtId="0" fontId="2" fillId="0" borderId="11" xfId="1" applyFont="1" applyBorder="1"/>
    <xf numFmtId="2" fontId="2" fillId="0" borderId="0" xfId="1" applyNumberFormat="1" applyFont="1" applyBorder="1" applyAlignment="1">
      <alignment horizontal="center"/>
    </xf>
  </cellXfs>
  <cellStyles count="4">
    <cellStyle name="Normal" xfId="0" builtinId="0"/>
    <cellStyle name="Normal 2 2" xfId="1"/>
    <cellStyle name="Normal 2 3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C1" sqref="C1"/>
    </sheetView>
  </sheetViews>
  <sheetFormatPr defaultColWidth="8.88671875" defaultRowHeight="14.4" x14ac:dyDescent="0.3"/>
  <cols>
    <col min="2" max="2" width="26.6640625" customWidth="1"/>
    <col min="4" max="4" width="12.6640625" customWidth="1"/>
    <col min="5" max="5" width="14.44140625" bestFit="1" customWidth="1"/>
    <col min="6" max="6" width="13.6640625" bestFit="1" customWidth="1"/>
    <col min="7" max="7" width="8.6640625" bestFit="1" customWidth="1"/>
    <col min="9" max="9" width="13.6640625" customWidth="1"/>
    <col min="10" max="10" width="12.109375" customWidth="1"/>
    <col min="11" max="11" width="6.6640625" customWidth="1"/>
    <col min="12" max="12" width="4.6640625" customWidth="1"/>
    <col min="13" max="14" width="5.33203125" customWidth="1"/>
    <col min="15" max="15" width="7.109375" customWidth="1"/>
    <col min="16" max="16" width="6" customWidth="1"/>
    <col min="17" max="17" width="5.6640625" customWidth="1"/>
    <col min="18" max="18" width="4.109375" customWidth="1"/>
  </cols>
  <sheetData>
    <row r="1" spans="1:19" x14ac:dyDescent="0.3">
      <c r="A1" s="1"/>
      <c r="B1" s="1" t="s">
        <v>0</v>
      </c>
      <c r="C1" s="2">
        <v>44371</v>
      </c>
      <c r="D1" s="3" t="s">
        <v>1</v>
      </c>
      <c r="E1" s="1"/>
      <c r="F1" s="1"/>
      <c r="G1" s="1"/>
      <c r="H1" s="1"/>
      <c r="I1" s="1"/>
      <c r="J1" s="4" t="s">
        <v>2</v>
      </c>
      <c r="K1" s="5"/>
      <c r="L1" s="5"/>
      <c r="M1" s="5"/>
      <c r="N1" s="5"/>
      <c r="O1" s="5"/>
      <c r="P1" s="5"/>
      <c r="Q1" s="5"/>
      <c r="R1" s="6"/>
      <c r="S1" s="1"/>
    </row>
    <row r="2" spans="1:19" x14ac:dyDescent="0.3">
      <c r="A2" s="1"/>
      <c r="B2" s="1" t="s">
        <v>3</v>
      </c>
      <c r="C2" s="7" t="s">
        <v>49</v>
      </c>
      <c r="D2" s="1"/>
      <c r="E2" s="1"/>
      <c r="F2" s="1"/>
      <c r="G2" s="1"/>
      <c r="H2" s="1"/>
      <c r="I2" s="1"/>
      <c r="J2" s="8" t="s">
        <v>4</v>
      </c>
      <c r="K2" s="9">
        <f>IF($C$2="AMGP",0,IF($C$2="DUNL",1,IF($C$2="PESA",2,IF($C$2="RNPH",3,IF($C$2="REPH",4,IF($C$2="RUTU",5,IF($C$2="SESA",6,IF($C$2="LBDO",7,IF($C$2="BBSA",8,IF($C$2="WESA",9,9999))))))))))</f>
        <v>0</v>
      </c>
      <c r="L2" s="9" t="s">
        <v>5</v>
      </c>
      <c r="M2" s="10"/>
      <c r="N2" s="10"/>
      <c r="O2" s="10"/>
      <c r="P2" s="10"/>
      <c r="Q2" s="10"/>
      <c r="R2" s="11"/>
      <c r="S2" s="1"/>
    </row>
    <row r="3" spans="1:19" x14ac:dyDescent="0.3">
      <c r="A3" s="1"/>
      <c r="B3" s="1" t="s">
        <v>6</v>
      </c>
      <c r="C3" s="12">
        <v>4</v>
      </c>
      <c r="D3" s="1"/>
      <c r="E3" s="1"/>
      <c r="F3" s="1"/>
      <c r="G3" s="1"/>
      <c r="H3" s="1"/>
      <c r="I3" s="1"/>
      <c r="J3" s="8"/>
      <c r="K3" s="9"/>
      <c r="L3" s="9"/>
      <c r="M3" s="10"/>
      <c r="N3" s="10"/>
      <c r="O3" s="10"/>
      <c r="P3" s="10"/>
      <c r="Q3" s="10"/>
      <c r="R3" s="11"/>
      <c r="S3" s="1"/>
    </row>
    <row r="4" spans="1:19" x14ac:dyDescent="0.3">
      <c r="A4" s="1"/>
      <c r="B4" s="1" t="s">
        <v>7</v>
      </c>
      <c r="C4" s="12">
        <v>4</v>
      </c>
      <c r="D4" s="1"/>
      <c r="E4" s="1"/>
      <c r="F4" s="1"/>
      <c r="G4" s="1"/>
      <c r="H4" s="1"/>
      <c r="I4" s="1"/>
      <c r="J4" s="8" t="s">
        <v>8</v>
      </c>
      <c r="K4" s="9" t="str">
        <f>IF(C3=1,"C",IF(C3=2,"D",IF(C3=3,"E","F")))</f>
        <v>F</v>
      </c>
      <c r="L4" s="13" t="s">
        <v>9</v>
      </c>
      <c r="M4" s="13"/>
      <c r="N4" s="10"/>
      <c r="O4" s="10" t="s">
        <v>10</v>
      </c>
      <c r="P4" s="10"/>
      <c r="Q4" s="10"/>
      <c r="R4" s="11"/>
      <c r="S4" s="1"/>
    </row>
    <row r="5" spans="1:19" ht="15" thickBot="1" x14ac:dyDescent="0.35">
      <c r="A5" s="1"/>
      <c r="B5" s="1" t="s">
        <v>11</v>
      </c>
      <c r="C5" s="14">
        <v>1</v>
      </c>
      <c r="D5" s="14">
        <f>IF(C3&lt;2,"-",2)</f>
        <v>2</v>
      </c>
      <c r="E5" s="14">
        <f>IF(C3&lt;3,"-",3)</f>
        <v>3</v>
      </c>
      <c r="F5" s="14">
        <f>IF(C3&lt;4,"-",4)</f>
        <v>4</v>
      </c>
      <c r="G5" s="15"/>
      <c r="H5" s="1"/>
      <c r="I5" s="1"/>
      <c r="J5" s="16" t="s">
        <v>12</v>
      </c>
      <c r="K5" s="17" t="s">
        <v>13</v>
      </c>
      <c r="L5" s="17" t="s">
        <v>14</v>
      </c>
      <c r="M5" s="18"/>
      <c r="N5" s="17"/>
      <c r="O5" s="17" t="s">
        <v>13</v>
      </c>
      <c r="P5" s="17" t="s">
        <v>14</v>
      </c>
      <c r="Q5" s="17" t="s">
        <v>15</v>
      </c>
      <c r="R5" s="11"/>
      <c r="S5" s="1"/>
    </row>
    <row r="6" spans="1:19" x14ac:dyDescent="0.3">
      <c r="A6" s="1"/>
      <c r="B6" s="19" t="s">
        <v>16</v>
      </c>
      <c r="C6" s="20">
        <v>30</v>
      </c>
      <c r="D6" s="20">
        <v>35</v>
      </c>
      <c r="E6" s="20">
        <v>30</v>
      </c>
      <c r="F6" s="21">
        <v>30</v>
      </c>
      <c r="G6" s="15"/>
      <c r="H6" s="1"/>
      <c r="I6" s="1"/>
      <c r="J6" s="22" t="s">
        <v>17</v>
      </c>
      <c r="K6" s="57">
        <v>-20.170000000000002</v>
      </c>
      <c r="L6" s="57">
        <v>1.41</v>
      </c>
      <c r="M6" s="57"/>
      <c r="N6" s="57"/>
      <c r="O6" s="57">
        <v>-10.61</v>
      </c>
      <c r="P6" s="57">
        <v>1.42</v>
      </c>
      <c r="Q6" s="57">
        <v>-0.04</v>
      </c>
      <c r="R6" s="11"/>
      <c r="S6" s="1"/>
    </row>
    <row r="7" spans="1:19" x14ac:dyDescent="0.3">
      <c r="A7" s="1"/>
      <c r="B7" s="24" t="s">
        <v>18</v>
      </c>
      <c r="C7" s="25" t="s">
        <v>50</v>
      </c>
      <c r="D7" s="25" t="s">
        <v>50</v>
      </c>
      <c r="E7" s="25" t="s">
        <v>50</v>
      </c>
      <c r="F7" s="26" t="s">
        <v>50</v>
      </c>
      <c r="G7" s="1"/>
      <c r="H7" s="1"/>
      <c r="I7" s="1"/>
      <c r="J7" s="22" t="s">
        <v>19</v>
      </c>
      <c r="K7" s="57">
        <v>-17.5</v>
      </c>
      <c r="L7" s="57">
        <v>0.88</v>
      </c>
      <c r="M7" s="57"/>
      <c r="N7" s="57"/>
      <c r="O7" s="57">
        <v>0.28000000000000003</v>
      </c>
      <c r="P7" s="57">
        <v>1.32</v>
      </c>
      <c r="Q7" s="57">
        <v>-0.15</v>
      </c>
      <c r="R7" s="11"/>
      <c r="S7" s="1"/>
    </row>
    <row r="8" spans="1:19" ht="15" thickBot="1" x14ac:dyDescent="0.35">
      <c r="A8" s="1"/>
      <c r="B8" s="27" t="s">
        <v>20</v>
      </c>
      <c r="C8" s="28">
        <v>4</v>
      </c>
      <c r="D8" s="28">
        <v>1</v>
      </c>
      <c r="E8" s="28">
        <v>0.5</v>
      </c>
      <c r="F8" s="28">
        <v>0.5</v>
      </c>
      <c r="G8" s="1"/>
      <c r="H8" s="1"/>
      <c r="I8" s="1"/>
      <c r="J8" s="22" t="s">
        <v>21</v>
      </c>
      <c r="K8" s="57">
        <v>-17.47</v>
      </c>
      <c r="L8" s="57">
        <v>0.82</v>
      </c>
      <c r="M8" s="57"/>
      <c r="N8" s="57"/>
      <c r="O8" s="57">
        <v>-7.29</v>
      </c>
      <c r="P8" s="57">
        <v>1.23</v>
      </c>
      <c r="Q8" s="57">
        <v>-0.06</v>
      </c>
      <c r="R8" s="11"/>
      <c r="S8" s="1"/>
    </row>
    <row r="9" spans="1:19" x14ac:dyDescent="0.3">
      <c r="A9" s="1"/>
      <c r="B9" s="1"/>
      <c r="C9" s="14"/>
      <c r="D9" s="14"/>
      <c r="E9" s="14"/>
      <c r="F9" s="14"/>
      <c r="G9" s="1"/>
      <c r="H9" s="1"/>
      <c r="I9" s="1"/>
      <c r="J9" s="22" t="s">
        <v>22</v>
      </c>
      <c r="K9" s="57">
        <v>-16.61</v>
      </c>
      <c r="L9" s="57">
        <v>1.08</v>
      </c>
      <c r="M9" s="57"/>
      <c r="N9" s="57"/>
      <c r="O9" s="57">
        <v>-12.99</v>
      </c>
      <c r="P9" s="57">
        <v>2.5099999999999998</v>
      </c>
      <c r="Q9" s="57">
        <v>0.02</v>
      </c>
      <c r="R9" s="11"/>
      <c r="S9" s="1"/>
    </row>
    <row r="10" spans="1:19" x14ac:dyDescent="0.3">
      <c r="A10" s="1"/>
      <c r="B10" s="29" t="s">
        <v>23</v>
      </c>
      <c r="C10" s="30">
        <f>(C6-20)*(1/70)</f>
        <v>0.14285714285714285</v>
      </c>
      <c r="D10" s="30">
        <f>(D6-20)*(1/70)</f>
        <v>0.21428571428571427</v>
      </c>
      <c r="E10" s="30">
        <f>(E6-20)*(1/70)</f>
        <v>0.14285714285714285</v>
      </c>
      <c r="F10" s="30">
        <f>(F6-20)*(1/70)</f>
        <v>0.14285714285714285</v>
      </c>
      <c r="G10" s="1"/>
      <c r="H10" s="1"/>
      <c r="I10" s="1"/>
      <c r="J10" s="22" t="s">
        <v>24</v>
      </c>
      <c r="K10" s="57">
        <v>-15.29</v>
      </c>
      <c r="L10" s="57">
        <v>0.73</v>
      </c>
      <c r="M10" s="57"/>
      <c r="N10" s="57"/>
      <c r="O10" s="57">
        <v>-3.03</v>
      </c>
      <c r="P10" s="57">
        <v>1.41</v>
      </c>
      <c r="Q10" s="57">
        <v>-0.1</v>
      </c>
      <c r="R10" s="11"/>
      <c r="S10" s="1"/>
    </row>
    <row r="11" spans="1:19" x14ac:dyDescent="0.3">
      <c r="A11" s="1"/>
      <c r="B11" s="1" t="s">
        <v>25</v>
      </c>
      <c r="C11" s="14">
        <f>IF(C7="y",INDEX($K$6:$Q$15,$K$2+1,1)+(INDEX($K$6:$Q$15,$K$2+1,2)*LN(C10/(1-C10))),INDEX($K$6:$Q$15,$K$2+1,5)+INDEX($K$6:$Q$15,$K$2+1,6)*C8+INDEX($K$6:$Q$15,$K$2+1,7)*C6)</f>
        <v>-22.696380851611558</v>
      </c>
      <c r="D11" s="14">
        <f t="shared" ref="D11:F11" si="0">IF(D7="y",INDEX($K$6:$Q$15,$K$2+1,1)+(INDEX($K$6:$Q$15,$K$2+1,2)*LN(D10/(1-D10))),INDEX($K$6:$Q$15,$K$2+1,5)+INDEX($K$6:$Q$15,$K$2+1,6)*D8+INDEX($K$6:$Q$15,$K$2+1,7)*D6)</f>
        <v>-22.001989007623671</v>
      </c>
      <c r="E11" s="14">
        <f t="shared" si="0"/>
        <v>-22.696380851611558</v>
      </c>
      <c r="F11" s="14">
        <f t="shared" si="0"/>
        <v>-22.696380851611558</v>
      </c>
      <c r="G11" s="1"/>
      <c r="H11" s="1"/>
      <c r="I11" s="1"/>
      <c r="J11" s="22" t="s">
        <v>26</v>
      </c>
      <c r="K11" s="57">
        <v>-16.170000000000002</v>
      </c>
      <c r="L11" s="57">
        <v>1.25</v>
      </c>
      <c r="M11" s="57"/>
      <c r="N11" s="57"/>
      <c r="O11" s="57">
        <v>-16.45</v>
      </c>
      <c r="P11" s="57">
        <v>3.36</v>
      </c>
      <c r="Q11" s="57">
        <v>0.03</v>
      </c>
      <c r="R11" s="11"/>
      <c r="S11" s="1"/>
    </row>
    <row r="12" spans="1:19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22" t="s">
        <v>27</v>
      </c>
      <c r="K12" s="57">
        <v>-16.5</v>
      </c>
      <c r="L12" s="57">
        <v>0.84</v>
      </c>
      <c r="M12" s="57"/>
      <c r="N12" s="57"/>
      <c r="O12" s="57">
        <v>-5.22</v>
      </c>
      <c r="P12" s="57">
        <v>1.47</v>
      </c>
      <c r="Q12" s="57">
        <v>-0.08</v>
      </c>
      <c r="R12" s="11"/>
      <c r="S12" s="1"/>
    </row>
    <row r="13" spans="1:19" x14ac:dyDescent="0.3">
      <c r="A13" s="1"/>
      <c r="B13" s="31"/>
      <c r="C13" s="32" t="s">
        <v>28</v>
      </c>
      <c r="D13" s="32" t="s">
        <v>29</v>
      </c>
      <c r="E13" s="32" t="s">
        <v>30</v>
      </c>
      <c r="F13" s="32" t="s">
        <v>31</v>
      </c>
      <c r="G13" s="33" t="s">
        <v>32</v>
      </c>
      <c r="H13" s="3"/>
      <c r="I13" s="3"/>
      <c r="J13" s="22" t="s">
        <v>33</v>
      </c>
      <c r="K13" s="57">
        <v>-17.149999999999999</v>
      </c>
      <c r="L13" s="57">
        <v>1.44</v>
      </c>
      <c r="M13" s="57"/>
      <c r="N13" s="57"/>
      <c r="O13" s="57">
        <v>-4.66</v>
      </c>
      <c r="P13" s="57">
        <v>1.06</v>
      </c>
      <c r="Q13" s="57">
        <v>-0.08</v>
      </c>
      <c r="R13" s="11"/>
      <c r="S13" s="1"/>
    </row>
    <row r="14" spans="1:19" x14ac:dyDescent="0.3">
      <c r="A14" s="1"/>
      <c r="B14" s="34" t="s">
        <v>34</v>
      </c>
      <c r="C14" s="35">
        <f ca="1">-1*AVERAGE(C11:INDIRECT(K4&amp;"11"))</f>
        <v>22.522782890614586</v>
      </c>
      <c r="D14" s="36">
        <f ca="1">ROUND(C14,0)+$C$1</f>
        <v>44394</v>
      </c>
      <c r="E14" s="36">
        <f ca="1">F14-$C$4+1</f>
        <v>44365</v>
      </c>
      <c r="F14" s="36">
        <f ca="1">D14-INDEX($K$17:$K$26,$K$2+1,1)</f>
        <v>44368</v>
      </c>
      <c r="G14" s="37">
        <f ca="1">$C$1-F14</f>
        <v>3</v>
      </c>
      <c r="H14" s="38"/>
      <c r="I14" s="38"/>
      <c r="J14" s="22" t="s">
        <v>35</v>
      </c>
      <c r="K14" s="57">
        <v>-19.96</v>
      </c>
      <c r="L14" s="57">
        <v>1.68</v>
      </c>
      <c r="M14" s="57"/>
      <c r="N14" s="57"/>
      <c r="O14" s="57">
        <v>-7.87</v>
      </c>
      <c r="P14" s="57">
        <v>2.02</v>
      </c>
      <c r="Q14" s="57">
        <v>-0.08</v>
      </c>
      <c r="R14" s="11"/>
      <c r="S14" s="1"/>
    </row>
    <row r="15" spans="1:19" x14ac:dyDescent="0.3">
      <c r="A15" s="1"/>
      <c r="B15" s="39" t="s">
        <v>36</v>
      </c>
      <c r="C15" s="40">
        <f ca="1">-MAX(C11:INDIRECT(K4&amp;"11"))</f>
        <v>22.001989007623671</v>
      </c>
      <c r="D15" s="41">
        <f ca="1">ROUND(C15,0)+$C$1</f>
        <v>44393</v>
      </c>
      <c r="E15" s="41">
        <f ca="1">F15-$C$4+1</f>
        <v>44364</v>
      </c>
      <c r="F15" s="41">
        <f ca="1">D15-INDEX($K$17:$K$26,$K$2+1,1)</f>
        <v>44367</v>
      </c>
      <c r="G15" s="42">
        <f ca="1">$C$1-F15</f>
        <v>4</v>
      </c>
      <c r="H15" s="38"/>
      <c r="I15" s="38"/>
      <c r="J15" s="22" t="s">
        <v>37</v>
      </c>
      <c r="K15" s="57">
        <v>-17.27</v>
      </c>
      <c r="L15" s="57">
        <v>0.92</v>
      </c>
      <c r="M15" s="57"/>
      <c r="N15" s="57"/>
      <c r="O15" s="57">
        <v>8.31</v>
      </c>
      <c r="P15" s="57">
        <v>1.7</v>
      </c>
      <c r="Q15" s="57">
        <v>-0.27</v>
      </c>
      <c r="R15" s="11"/>
      <c r="S15" s="1"/>
    </row>
    <row r="16" spans="1:19" ht="28.2" x14ac:dyDescent="0.3">
      <c r="A16" s="1"/>
      <c r="B16" s="43" t="s">
        <v>38</v>
      </c>
      <c r="C16" s="44">
        <f ca="1">MEDIAN(C11:INDIRECT(K4&amp;"11"))*-1</f>
        <v>22.696380851611558</v>
      </c>
      <c r="D16" s="45">
        <f ca="1">ROUND(C16,0)+$C$1</f>
        <v>44394</v>
      </c>
      <c r="E16" s="45">
        <f ca="1">F16-$C$4+1</f>
        <v>44365</v>
      </c>
      <c r="F16" s="45">
        <f ca="1">D16-INDEX($K$17:$K$26,$K$2+1,1)</f>
        <v>44368</v>
      </c>
      <c r="G16" s="46">
        <f ca="1">$C$1-F16</f>
        <v>3</v>
      </c>
      <c r="H16" s="38"/>
      <c r="I16" s="38"/>
      <c r="J16" s="47" t="s">
        <v>39</v>
      </c>
      <c r="K16" s="10"/>
      <c r="L16" s="10"/>
      <c r="M16" s="10"/>
      <c r="N16" s="10"/>
      <c r="O16" s="10"/>
      <c r="P16" s="10"/>
      <c r="Q16" s="10"/>
      <c r="R16" s="11"/>
      <c r="S16" s="1"/>
    </row>
    <row r="17" spans="1:19" ht="15" thickBot="1" x14ac:dyDescent="0.35">
      <c r="A17" s="1"/>
      <c r="B17" s="48" t="s">
        <v>40</v>
      </c>
      <c r="C17" s="49"/>
      <c r="D17" s="50"/>
      <c r="E17" s="50"/>
      <c r="F17" s="50"/>
      <c r="G17" s="51"/>
      <c r="H17" s="38"/>
      <c r="I17" s="38"/>
      <c r="J17" s="22" t="s">
        <v>17</v>
      </c>
      <c r="K17" s="23">
        <v>26</v>
      </c>
      <c r="L17" s="10"/>
      <c r="M17" s="10"/>
      <c r="N17" s="10"/>
      <c r="O17" s="10"/>
      <c r="P17" s="10"/>
      <c r="Q17" s="10"/>
      <c r="R17" s="11"/>
      <c r="S17" s="1"/>
    </row>
    <row r="18" spans="1:19" x14ac:dyDescent="0.3">
      <c r="A18" s="1"/>
      <c r="B18" s="1"/>
      <c r="C18" s="1"/>
      <c r="D18" s="1"/>
      <c r="E18" s="1"/>
      <c r="F18" s="1"/>
      <c r="G18" s="1"/>
      <c r="H18" s="1"/>
      <c r="I18" s="1"/>
      <c r="J18" s="22" t="s">
        <v>19</v>
      </c>
      <c r="K18" s="23">
        <v>21</v>
      </c>
      <c r="L18" s="10"/>
      <c r="M18" s="10"/>
      <c r="N18" s="10"/>
      <c r="O18" s="10"/>
      <c r="P18" s="10"/>
      <c r="Q18" s="10"/>
      <c r="R18" s="11"/>
      <c r="S18" s="1"/>
    </row>
    <row r="19" spans="1:19" x14ac:dyDescent="0.3">
      <c r="A19" s="1"/>
      <c r="B19" s="1" t="s">
        <v>41</v>
      </c>
      <c r="C19" s="1"/>
      <c r="D19" s="1"/>
      <c r="E19" s="1"/>
      <c r="F19" s="1"/>
      <c r="G19" s="1"/>
      <c r="H19" s="1"/>
      <c r="I19" s="1"/>
      <c r="J19" s="22" t="s">
        <v>21</v>
      </c>
      <c r="K19" s="23">
        <v>22</v>
      </c>
      <c r="L19" s="10"/>
      <c r="M19" s="10"/>
      <c r="N19" s="10"/>
      <c r="O19" s="10"/>
      <c r="P19" s="10"/>
      <c r="Q19" s="10"/>
      <c r="R19" s="11"/>
      <c r="S19" s="1"/>
    </row>
    <row r="20" spans="1:19" x14ac:dyDescent="0.3">
      <c r="A20" s="1"/>
      <c r="B20" s="1" t="s">
        <v>42</v>
      </c>
      <c r="C20" s="1"/>
      <c r="D20" s="1"/>
      <c r="E20" s="1"/>
      <c r="F20" s="1"/>
      <c r="G20" s="1"/>
      <c r="H20" s="1"/>
      <c r="I20" s="1"/>
      <c r="J20" s="22" t="s">
        <v>22</v>
      </c>
      <c r="K20" s="23">
        <v>20</v>
      </c>
      <c r="L20" s="10"/>
      <c r="M20" s="10"/>
      <c r="N20" s="10"/>
      <c r="O20" s="10"/>
      <c r="P20" s="10"/>
      <c r="Q20" s="10"/>
      <c r="R20" s="11"/>
      <c r="S20" s="1"/>
    </row>
    <row r="21" spans="1:19" x14ac:dyDescent="0.3">
      <c r="A21" s="1"/>
      <c r="B21" s="1" t="s">
        <v>43</v>
      </c>
      <c r="C21" s="1"/>
      <c r="D21" s="1"/>
      <c r="E21" s="1"/>
      <c r="F21" s="1"/>
      <c r="G21" s="1"/>
      <c r="H21" s="1"/>
      <c r="I21" s="1"/>
      <c r="J21" s="22" t="s">
        <v>24</v>
      </c>
      <c r="K21" s="23">
        <v>19</v>
      </c>
      <c r="L21" s="10"/>
      <c r="M21" s="10"/>
      <c r="N21" s="10"/>
      <c r="O21" s="10"/>
      <c r="P21" s="10"/>
      <c r="Q21" s="10"/>
      <c r="R21" s="11"/>
      <c r="S21" s="1"/>
    </row>
    <row r="22" spans="1:19" x14ac:dyDescent="0.3">
      <c r="A22" s="1"/>
      <c r="B22" s="1" t="s">
        <v>44</v>
      </c>
      <c r="C22" s="1"/>
      <c r="D22" s="1"/>
      <c r="E22" s="1"/>
      <c r="F22" s="1"/>
      <c r="G22" s="1"/>
      <c r="H22" s="1"/>
      <c r="I22" s="1"/>
      <c r="J22" s="22" t="s">
        <v>26</v>
      </c>
      <c r="K22" s="23">
        <v>22</v>
      </c>
      <c r="L22" s="10"/>
      <c r="M22" s="10"/>
      <c r="N22" s="10"/>
      <c r="O22" s="10"/>
      <c r="P22" s="10"/>
      <c r="Q22" s="10"/>
      <c r="R22" s="11"/>
      <c r="S22" s="1"/>
    </row>
    <row r="23" spans="1:19" x14ac:dyDescent="0.3">
      <c r="A23" s="1"/>
      <c r="B23" s="1" t="s">
        <v>45</v>
      </c>
      <c r="C23" s="1"/>
      <c r="D23" s="1"/>
      <c r="E23" s="1"/>
      <c r="F23" s="1"/>
      <c r="G23" s="1"/>
      <c r="H23" s="1"/>
      <c r="I23" s="1"/>
      <c r="J23" s="22" t="s">
        <v>27</v>
      </c>
      <c r="K23" s="23">
        <v>19</v>
      </c>
      <c r="L23" s="10"/>
      <c r="M23" s="10"/>
      <c r="N23" s="10"/>
      <c r="O23" s="10"/>
      <c r="P23" s="10"/>
      <c r="Q23" s="10"/>
      <c r="R23" s="11"/>
      <c r="S23" s="1"/>
    </row>
    <row r="24" spans="1:19" x14ac:dyDescent="0.3">
      <c r="A24" s="1"/>
      <c r="B24" s="1" t="s">
        <v>46</v>
      </c>
      <c r="C24" s="1"/>
      <c r="D24" s="1"/>
      <c r="E24" s="1"/>
      <c r="F24" s="1"/>
      <c r="G24" s="1"/>
      <c r="H24" s="1"/>
      <c r="I24" s="1"/>
      <c r="J24" s="22" t="s">
        <v>33</v>
      </c>
      <c r="K24" s="23">
        <v>21</v>
      </c>
      <c r="L24" s="10"/>
      <c r="M24" s="10"/>
      <c r="N24" s="10"/>
      <c r="O24" s="10"/>
      <c r="P24" s="10"/>
      <c r="Q24" s="10"/>
      <c r="R24" s="11"/>
      <c r="S24" s="1"/>
    </row>
    <row r="25" spans="1:19" x14ac:dyDescent="0.3">
      <c r="A25" s="1"/>
      <c r="B25" s="1" t="s">
        <v>47</v>
      </c>
      <c r="C25" s="1"/>
      <c r="D25" s="1"/>
      <c r="E25" s="1"/>
      <c r="F25" s="1"/>
      <c r="G25" s="1"/>
      <c r="H25" s="1"/>
      <c r="I25" s="1"/>
      <c r="J25" s="22" t="s">
        <v>35</v>
      </c>
      <c r="K25" s="23">
        <v>23</v>
      </c>
      <c r="L25" s="10"/>
      <c r="M25" s="10"/>
      <c r="N25" s="10"/>
      <c r="O25" s="10"/>
      <c r="P25" s="10"/>
      <c r="Q25" s="10"/>
      <c r="R25" s="11"/>
      <c r="S25" s="1"/>
    </row>
    <row r="26" spans="1:19" ht="15" thickBot="1" x14ac:dyDescent="0.35">
      <c r="A26" s="1"/>
      <c r="B26" s="1" t="s">
        <v>48</v>
      </c>
      <c r="C26" s="1"/>
      <c r="D26" s="1"/>
      <c r="E26" s="1"/>
      <c r="F26" s="1"/>
      <c r="G26" s="52"/>
      <c r="H26" s="52"/>
      <c r="I26" s="52"/>
      <c r="J26" s="53" t="s">
        <v>37</v>
      </c>
      <c r="K26" s="54">
        <v>20</v>
      </c>
      <c r="L26" s="55"/>
      <c r="M26" s="55"/>
      <c r="N26" s="55"/>
      <c r="O26" s="55"/>
      <c r="P26" s="55"/>
      <c r="Q26" s="55"/>
      <c r="R26" s="56"/>
      <c r="S26" s="52"/>
    </row>
    <row r="27" spans="1:19" x14ac:dyDescent="0.3">
      <c r="A27" s="1"/>
      <c r="B27" s="1"/>
      <c r="C27" s="1"/>
      <c r="D27" s="1"/>
      <c r="E27" s="1"/>
      <c r="F27" s="1"/>
      <c r="G27" s="52"/>
      <c r="H27" s="52"/>
      <c r="I27" s="52"/>
      <c r="J27" s="1"/>
      <c r="K27" s="1"/>
      <c r="L27" s="1"/>
      <c r="M27" s="1"/>
      <c r="N27" s="1"/>
      <c r="O27" s="1"/>
      <c r="P27" s="1"/>
      <c r="Q27" s="1"/>
      <c r="R27" s="1"/>
      <c r="S27" s="52"/>
    </row>
    <row r="28" spans="1:19" x14ac:dyDescent="0.3">
      <c r="A28" s="1"/>
      <c r="B28" s="1"/>
      <c r="C28" s="1"/>
      <c r="D28" s="1"/>
      <c r="E28" s="1"/>
      <c r="F28" s="1"/>
      <c r="G28" s="1"/>
      <c r="H28" s="1"/>
      <c r="I28" s="1"/>
      <c r="J28" s="52"/>
      <c r="K28" s="52"/>
      <c r="L28" s="52"/>
      <c r="M28" s="52"/>
      <c r="N28" s="52"/>
      <c r="O28" s="52"/>
      <c r="P28" s="52"/>
      <c r="Q28" s="52"/>
      <c r="R28" s="52"/>
      <c r="S28" s="1"/>
    </row>
    <row r="29" spans="1:19" x14ac:dyDescent="0.3">
      <c r="A29" s="1"/>
      <c r="B29" s="1"/>
      <c r="C29" s="1"/>
      <c r="D29" s="1"/>
      <c r="E29" s="1"/>
      <c r="F29" s="1"/>
      <c r="G29" s="1"/>
      <c r="H29" s="1"/>
      <c r="I29" s="1"/>
      <c r="J29" s="52"/>
      <c r="K29" s="52"/>
      <c r="L29" s="52"/>
      <c r="M29" s="52"/>
      <c r="N29" s="52"/>
      <c r="O29" s="52"/>
      <c r="P29" s="52"/>
      <c r="Q29" s="52"/>
      <c r="R29" s="52"/>
      <c r="S29" s="1"/>
    </row>
    <row r="30" spans="1:19" x14ac:dyDescent="0.3">
      <c r="J30" s="1"/>
      <c r="K30" s="1"/>
      <c r="L30" s="1"/>
      <c r="M30" s="1"/>
      <c r="N30" s="1"/>
      <c r="O30" s="1"/>
      <c r="P30" s="1"/>
      <c r="Q30" s="1"/>
      <c r="R30" s="1"/>
    </row>
    <row r="31" spans="1:19" x14ac:dyDescent="0.3">
      <c r="J31" s="1"/>
      <c r="K31" s="1"/>
      <c r="L31" s="1"/>
      <c r="M31" s="1"/>
      <c r="N31" s="1"/>
      <c r="O31" s="1"/>
      <c r="P31" s="1"/>
      <c r="Q31" s="1"/>
      <c r="R31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egg_float_tool</vt:lpstr>
    </vt:vector>
  </TitlesOfParts>
  <Company>Department of Interior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SSaalfeld</dc:creator>
  <cp:lastModifiedBy>Danielle Sarmir</cp:lastModifiedBy>
  <dcterms:created xsi:type="dcterms:W3CDTF">2018-12-21T21:56:25Z</dcterms:created>
  <dcterms:modified xsi:type="dcterms:W3CDTF">2021-03-09T16:08:55Z</dcterms:modified>
</cp:coreProperties>
</file>